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onel\Documents\My Business\Budgets\"/>
    </mc:Choice>
  </mc:AlternateContent>
  <bookViews>
    <workbookView xWindow="0" yWindow="0" windowWidth="20490" windowHeight="9045"/>
  </bookViews>
  <sheets>
    <sheet name="Budget" sheetId="1" r:id="rId1"/>
  </sheets>
  <definedNames>
    <definedName name="Car___Running_Costs">Budget!$B$23</definedName>
    <definedName name="Car_Rental">Budget!$B$22</definedName>
    <definedName name="CostPerLitre">Budget!$B$47</definedName>
    <definedName name="ExchangeRate">Budget!$B$44</definedName>
    <definedName name="Gayle___Airfare">Budget!$B$24</definedName>
    <definedName name="Gayle___Living">Budget!$B$28</definedName>
    <definedName name="Gayle___Phone">Budget!$B$29</definedName>
    <definedName name="Gayle___Rent">Budget!$B$30</definedName>
    <definedName name="LitresPerGallon">Budget!$B$45</definedName>
    <definedName name="LivingPerWeek">Budget!$B$52</definedName>
    <definedName name="MilesPerGallon">Budget!$B$46</definedName>
    <definedName name="NZQuarantine" localSheetId="0">Budget!$C$39</definedName>
    <definedName name="Puppy___Accessories">Budget!$B$35</definedName>
    <definedName name="Puppy___Buy">Budget!$B$36</definedName>
    <definedName name="Puppy___Food">Budget!$B$37</definedName>
    <definedName name="Puppy___Shipping">Budget!$B$38</definedName>
    <definedName name="Puppy___Vet">Budget!$B$40</definedName>
    <definedName name="PuppyFoodWeek">Budget!$B$51</definedName>
    <definedName name="RentPerMonth">Budget!$B$50</definedName>
    <definedName name="UKApr17">Budget!$L$19</definedName>
    <definedName name="UKDEC16">Budget!$H$19</definedName>
    <definedName name="UKFeb17">Budget!$J$19</definedName>
    <definedName name="UKJan17">Budget!$I$19</definedName>
    <definedName name="UKMar17">Budget!$K$19</definedName>
    <definedName name="UKMay17">Budget!$M$19</definedName>
    <definedName name="UKNov16" localSheetId="0">Budget!$G$19</definedName>
    <definedName name="UKOct16">Budget!$F$19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M15" i="1" l="1"/>
  <c r="C33" i="1"/>
  <c r="B33" i="1"/>
  <c r="N19" i="1" l="1"/>
  <c r="O19" i="1"/>
  <c r="P19" i="1"/>
  <c r="C24" i="1" l="1"/>
  <c r="B24" i="1" l="1"/>
  <c r="H19" i="1" l="1"/>
  <c r="B32" i="1"/>
  <c r="K9" i="1" s="1"/>
  <c r="B34" i="1"/>
  <c r="L11" i="1" s="1"/>
  <c r="B30" i="1"/>
  <c r="M11" i="1" l="1"/>
  <c r="C34" i="1"/>
  <c r="K11" i="1"/>
  <c r="J11" i="1"/>
  <c r="H11" i="1"/>
  <c r="I11" i="1"/>
  <c r="J9" i="1"/>
  <c r="M9" i="1"/>
  <c r="I9" i="1"/>
  <c r="L9" i="1"/>
  <c r="H9" i="1"/>
  <c r="C32" i="1"/>
  <c r="C52" i="1" l="1"/>
  <c r="C51" i="1"/>
  <c r="C50" i="1"/>
  <c r="C40" i="1" l="1"/>
  <c r="C38" i="1"/>
  <c r="C36" i="1"/>
  <c r="C35" i="1"/>
  <c r="C29" i="1"/>
  <c r="C30" i="1" l="1"/>
  <c r="B28" i="1"/>
  <c r="C28" i="1" s="1"/>
  <c r="B37" i="1"/>
  <c r="C37" i="1" s="1"/>
  <c r="B23" i="1"/>
  <c r="C23" i="1" s="1"/>
  <c r="I19" i="1" l="1"/>
  <c r="J19" i="1"/>
  <c r="K19" i="1"/>
  <c r="L19" i="1"/>
  <c r="M19" i="1"/>
  <c r="F19" i="1"/>
  <c r="I16" i="1"/>
  <c r="J16" i="1"/>
  <c r="K16" i="1"/>
  <c r="L16" i="1"/>
  <c r="M16" i="1"/>
  <c r="H16" i="1"/>
  <c r="H12" i="1"/>
  <c r="I6" i="1"/>
  <c r="J6" i="1"/>
  <c r="K6" i="1"/>
  <c r="L6" i="1"/>
  <c r="M6" i="1"/>
  <c r="H6" i="1"/>
  <c r="I4" i="1" l="1"/>
  <c r="M4" i="1"/>
  <c r="J4" i="1"/>
  <c r="H4" i="1"/>
  <c r="K4" i="1"/>
  <c r="L4" i="1"/>
  <c r="K5" i="1"/>
  <c r="L5" i="1"/>
  <c r="H5" i="1"/>
  <c r="I5" i="1"/>
  <c r="M5" i="1"/>
  <c r="J5" i="1"/>
  <c r="J14" i="1"/>
  <c r="H14" i="1"/>
  <c r="K14" i="1"/>
  <c r="I14" i="1"/>
  <c r="L14" i="1"/>
  <c r="M14" i="1"/>
  <c r="D17" i="1" l="1"/>
  <c r="E2" i="1" l="1"/>
  <c r="E17" i="1" s="1"/>
  <c r="F2" i="1" l="1"/>
  <c r="F17" i="1" s="1"/>
  <c r="G2" i="1" l="1"/>
  <c r="G17" i="1" s="1"/>
  <c r="H2" i="1" l="1"/>
  <c r="C41" i="1" l="1"/>
  <c r="B22" i="1"/>
  <c r="B41" i="1" s="1"/>
  <c r="H17" i="1" l="1"/>
  <c r="I2" i="1" s="1"/>
  <c r="I17" i="1" s="1"/>
  <c r="J2" i="1" s="1"/>
  <c r="J17" i="1" s="1"/>
  <c r="K2" i="1" s="1"/>
  <c r="K17" i="1" s="1"/>
  <c r="L2" i="1" s="1"/>
  <c r="L17" i="1" s="1"/>
  <c r="M2" i="1" s="1"/>
  <c r="M17" i="1" s="1"/>
  <c r="N2" i="1" s="1"/>
  <c r="N17" i="1" s="1"/>
  <c r="O2" i="1" s="1"/>
  <c r="O17" i="1" s="1"/>
  <c r="P2" i="1" s="1"/>
  <c r="P17" i="1" s="1"/>
</calcChain>
</file>

<file path=xl/sharedStrings.xml><?xml version="1.0" encoding="utf-8"?>
<sst xmlns="http://schemas.openxmlformats.org/spreadsheetml/2006/main" count="56" uniqueCount="43">
  <si>
    <t>O/Balance</t>
  </si>
  <si>
    <t>Cash In</t>
  </si>
  <si>
    <t>Expenses</t>
  </si>
  <si>
    <t>Puppy - Buy</t>
  </si>
  <si>
    <t>Puppy - Vet</t>
  </si>
  <si>
    <t>Puppy - Food</t>
  </si>
  <si>
    <t>Puppy - Shipping</t>
  </si>
  <si>
    <t>Puppy - Accessories</t>
  </si>
  <si>
    <t>Gayle - Rent</t>
  </si>
  <si>
    <t>Gayle - Airfare</t>
  </si>
  <si>
    <t>Gayle - Phone</t>
  </si>
  <si>
    <t>Gayle - Living</t>
  </si>
  <si>
    <t>Car - Running Costs</t>
  </si>
  <si>
    <t>ExchangeRate</t>
  </si>
  <si>
    <t>Total UKP</t>
  </si>
  <si>
    <t>CostPerLitre</t>
  </si>
  <si>
    <t>Balance GBP</t>
  </si>
  <si>
    <t>Lloyds GBP</t>
  </si>
  <si>
    <t>Transfers NZD</t>
  </si>
  <si>
    <t>MilesPerGallon</t>
  </si>
  <si>
    <t>LitresPerGallon</t>
  </si>
  <si>
    <t>PuppyFoodWeek</t>
  </si>
  <si>
    <t>LivingPerWeek</t>
  </si>
  <si>
    <t>GBP</t>
  </si>
  <si>
    <t>NZD</t>
  </si>
  <si>
    <t>Constants</t>
  </si>
  <si>
    <t>Costs</t>
  </si>
  <si>
    <t>Flight Centre</t>
  </si>
  <si>
    <t>House of Travel</t>
  </si>
  <si>
    <t>Car - Rental</t>
  </si>
  <si>
    <t>Fine Travel</t>
  </si>
  <si>
    <t>RentPerMonth</t>
  </si>
  <si>
    <t>Utilites</t>
  </si>
  <si>
    <t>Council Tax</t>
  </si>
  <si>
    <t>Utilities</t>
  </si>
  <si>
    <t>NZ Forex Customer Rate</t>
  </si>
  <si>
    <t>Paid NZD on Amex</t>
  </si>
  <si>
    <t>Gayle - Southern Cross</t>
  </si>
  <si>
    <t>Gayle - Rent Deposit</t>
  </si>
  <si>
    <t>Gardner</t>
  </si>
  <si>
    <t>NZ Quarantine</t>
  </si>
  <si>
    <t>As quoted Shado-Lans 2-11-16</t>
  </si>
  <si>
    <t>Paid NZD on Amex (incl insurance)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</si>
</sst>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_-[$NZD]\ * #,##0.00_-;\-[$NZD]\ * #,##0.00_-;_-[$NZD]\ * &quot;-&quot;??_-;_-@_-"/>
    <numFmt numFmtId="167" formatCode="_-* #,##0.0000_-;\-* #,##0.0000_-;_-* &quot;-&quot;??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0" borderId="1" xfId="0" applyFont="1" applyBorder="1"/>
    <xf numFmtId="0" fontId="0" fillId="0" borderId="0" xfId="0" applyFont="1"/>
    <xf numFmtId="41" fontId="0" fillId="0" borderId="0" xfId="0" applyNumberFormat="1"/>
    <xf numFmtId="41" fontId="0" fillId="0" borderId="1" xfId="0" applyNumberFormat="1" applyBorder="1"/>
    <xf numFmtId="0" fontId="0" fillId="0" borderId="0" xfId="0" applyFont="1" applyFill="1" applyBorder="1"/>
    <xf numFmtId="166" fontId="0" fillId="0" borderId="0" xfId="0" applyNumberFormat="1" applyBorder="1"/>
    <xf numFmtId="164" fontId="0" fillId="0" borderId="1" xfId="0" applyNumberFormat="1" applyBorder="1"/>
    <xf numFmtId="0" fontId="0" fillId="0" borderId="2" xfId="0" applyBorder="1"/>
    <xf numFmtId="41" fontId="0" fillId="0" borderId="2" xfId="0" applyNumberFormat="1" applyBorder="1"/>
    <xf numFmtId="0" fontId="1" fillId="0" borderId="3" xfId="0" applyFont="1" applyBorder="1"/>
    <xf numFmtId="43" fontId="0" fillId="0" borderId="0" xfId="0" applyNumberFormat="1"/>
    <xf numFmtId="165" fontId="1" fillId="0" borderId="3" xfId="0" applyNumberFormat="1" applyFont="1" applyBorder="1" applyAlignment="1">
      <alignment horizontal="right"/>
    </xf>
    <xf numFmtId="43" fontId="1" fillId="0" borderId="1" xfId="0" applyNumberFormat="1" applyFont="1" applyBorder="1"/>
    <xf numFmtId="0" fontId="0" fillId="0" borderId="3" xfId="0" applyBorder="1"/>
    <xf numFmtId="0" fontId="1" fillId="0" borderId="3" xfId="0" applyFont="1" applyFill="1" applyBorder="1"/>
    <xf numFmtId="167" fontId="0" fillId="0" borderId="0" xfId="0" applyNumberFormat="1"/>
    <xf numFmtId="43" fontId="0" fillId="0" borderId="2" xfId="0" applyNumberFormat="1" applyBorder="1"/>
    <xf numFmtId="0" fontId="1" fillId="0" borderId="2" xfId="0" applyFont="1" applyBorder="1"/>
    <xf numFmtId="43" fontId="0" fillId="0" borderId="0" xfId="1" applyFont="1"/>
    <xf numFmtId="43" fontId="0" fillId="0" borderId="3" xfId="1" applyFont="1" applyBorder="1" applyAlignment="1">
      <alignment horizontal="right"/>
    </xf>
    <xf numFmtId="0" fontId="1" fillId="0" borderId="0" xfId="0" applyFont="1" applyBorder="1"/>
    <xf numFmtId="43" fontId="1" fillId="0" borderId="3" xfId="1" applyFont="1" applyBorder="1" applyAlignment="1">
      <alignment horizontal="right"/>
    </xf>
    <xf numFmtId="0" fontId="3" fillId="0" borderId="0" xfId="2"/>
    <xf numFmtId="0" fontId="0" fillId="0" borderId="0" xfId="0" applyBorder="1"/>
    <xf numFmtId="14" fontId="0" fillId="0" borderId="0" xfId="0" applyNumberFormat="1"/>
    <xf numFmtId="14" fontId="2" fillId="0" borderId="4" xfId="1" applyNumberFormat="1" applyFont="1" applyBorder="1" applyAlignment="1">
      <alignment horizontal="right"/>
    </xf>
    <xf numFmtId="0" fontId="0" fillId="0" borderId="0" xfId="0" applyAlignment="1">
      <alignment horizontal="left" indent="1"/>
    </xf>
    <xf numFmtId="44" fontId="0" fillId="0" borderId="0" xfId="0" applyNumberFormat="1" applyAlignment="1">
      <alignment horizontal="right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netravel.co.nz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pexrental.co.uk/long_term_rental/cars/estate/" TargetMode="External"/><Relationship Id="rId1" Type="http://schemas.openxmlformats.org/officeDocument/2006/relationships/hyperlink" Target="http://www.theaa.com/motoring_advice/fuel/" TargetMode="External"/><Relationship Id="rId6" Type="http://schemas.openxmlformats.org/officeDocument/2006/relationships/hyperlink" Target="http://www.nzforex.co.nz/customer-rates" TargetMode="External"/><Relationship Id="rId5" Type="http://schemas.openxmlformats.org/officeDocument/2006/relationships/hyperlink" Target="http://www.houseoftravel.co.nz/search-result?indexCatalogue=sitesearch&amp;searchQuery=business+class+uk&amp;wordsMode=0" TargetMode="External"/><Relationship Id="rId4" Type="http://schemas.openxmlformats.org/officeDocument/2006/relationships/hyperlink" Target="http://www.flightcentre.co.nz/cheap-flights/class-of-travel/business-cla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2"/>
  <sheetViews>
    <sheetView tabSelected="1" workbookViewId="0">
      <pane xSplit="3" ySplit="1" topLeftCell="D2" activePane="bottomRight" state="frozenSplit"/>
      <selection pane="topRight" activeCell="E1" sqref="E1"/>
      <selection pane="bottomLeft" activeCell="A2" sqref="A2"/>
      <selection pane="bottomRight" activeCell="J4" sqref="J4"/>
    </sheetView>
  </sheetViews>
  <sheetFormatPr defaultRowHeight="15" x14ac:dyDescent="0.25"/>
  <cols>
    <col min="1" max="1" width="18.7109375" bestFit="1" customWidth="1"/>
    <col min="2" max="2" width="15.140625" customWidth="1"/>
    <col min="3" max="3" width="15.85546875" customWidth="1"/>
    <col min="4" max="16" width="10.28515625" customWidth="1"/>
  </cols>
  <sheetData>
    <row r="1" spans="1:16" x14ac:dyDescent="0.25">
      <c r="A1" s="1" t="s">
        <v>17</v>
      </c>
      <c r="B1" s="2"/>
      <c r="C1" s="2"/>
      <c r="D1" s="2">
        <v>42583</v>
      </c>
      <c r="E1" s="2">
        <v>42614</v>
      </c>
      <c r="F1" s="2">
        <v>42644</v>
      </c>
      <c r="G1" s="2">
        <v>42675</v>
      </c>
      <c r="H1" s="2">
        <v>42705</v>
      </c>
      <c r="I1" s="2">
        <v>42736</v>
      </c>
      <c r="J1" s="2">
        <v>42767</v>
      </c>
      <c r="K1" s="2">
        <v>42795</v>
      </c>
      <c r="L1" s="2">
        <v>42826</v>
      </c>
      <c r="M1" s="2">
        <v>42856</v>
      </c>
      <c r="N1" s="2">
        <v>42887</v>
      </c>
      <c r="O1" s="2">
        <v>42917</v>
      </c>
      <c r="P1" s="2">
        <v>42948</v>
      </c>
    </row>
    <row r="2" spans="1:16" x14ac:dyDescent="0.25">
      <c r="A2" t="s">
        <v>0</v>
      </c>
      <c r="B2" s="5"/>
      <c r="C2" s="5"/>
      <c r="D2" s="5">
        <v>7782</v>
      </c>
      <c r="E2" s="5">
        <f t="shared" ref="E2:P2" si="0">D17</f>
        <v>7782</v>
      </c>
      <c r="F2" s="5">
        <f t="shared" si="0"/>
        <v>7782</v>
      </c>
      <c r="G2" s="5">
        <f t="shared" si="0"/>
        <v>7782</v>
      </c>
      <c r="H2" s="5">
        <f t="shared" si="0"/>
        <v>6282</v>
      </c>
      <c r="I2" s="5">
        <f t="shared" si="0"/>
        <v>391.66666666666697</v>
      </c>
      <c r="J2" s="5">
        <f t="shared" si="0"/>
        <v>801.33333333333394</v>
      </c>
      <c r="K2" s="5">
        <f t="shared" si="0"/>
        <v>1211.0000000000009</v>
      </c>
      <c r="L2" s="5">
        <f t="shared" si="0"/>
        <v>1620.6666666666679</v>
      </c>
      <c r="M2" s="5">
        <f t="shared" si="0"/>
        <v>2030.3333333333348</v>
      </c>
      <c r="N2" s="5">
        <f t="shared" si="0"/>
        <v>940.00000000000091</v>
      </c>
      <c r="O2" s="5">
        <f t="shared" si="0"/>
        <v>940.00000000000091</v>
      </c>
      <c r="P2" s="5">
        <f t="shared" si="0"/>
        <v>940.00000000000091</v>
      </c>
    </row>
    <row r="3" spans="1:16" x14ac:dyDescent="0.25">
      <c r="A3" t="s">
        <v>1</v>
      </c>
      <c r="B3" s="5"/>
      <c r="C3" s="5"/>
      <c r="D3" s="5"/>
      <c r="E3" s="5"/>
      <c r="F3" s="5"/>
      <c r="G3" s="5">
        <v>2500</v>
      </c>
      <c r="H3" s="5"/>
      <c r="I3" s="5">
        <v>4000</v>
      </c>
      <c r="J3" s="5">
        <v>4000</v>
      </c>
      <c r="K3" s="5">
        <v>4000</v>
      </c>
      <c r="L3" s="5">
        <v>4000</v>
      </c>
      <c r="M3" s="5">
        <v>5000</v>
      </c>
      <c r="N3" s="5"/>
      <c r="O3" s="5"/>
      <c r="P3" s="5"/>
    </row>
    <row r="4" spans="1:16" x14ac:dyDescent="0.25">
      <c r="A4" s="4" t="s">
        <v>12</v>
      </c>
      <c r="D4" s="5"/>
      <c r="E4" s="5"/>
      <c r="F4" s="5"/>
      <c r="G4" s="5"/>
      <c r="H4" s="5">
        <f t="shared" ref="H4:M4" si="1">Car___Running_Costs/6</f>
        <v>77</v>
      </c>
      <c r="I4" s="5">
        <f t="shared" si="1"/>
        <v>77</v>
      </c>
      <c r="J4" s="5">
        <f t="shared" si="1"/>
        <v>77</v>
      </c>
      <c r="K4" s="5">
        <f t="shared" si="1"/>
        <v>77</v>
      </c>
      <c r="L4" s="5">
        <f t="shared" si="1"/>
        <v>77</v>
      </c>
      <c r="M4" s="5">
        <f t="shared" si="1"/>
        <v>77</v>
      </c>
      <c r="O4" s="5"/>
      <c r="P4" s="5"/>
    </row>
    <row r="5" spans="1:16" x14ac:dyDescent="0.25">
      <c r="A5" s="4" t="s">
        <v>11</v>
      </c>
      <c r="D5" s="5"/>
      <c r="E5" s="5"/>
      <c r="F5" s="5"/>
      <c r="G5" s="5"/>
      <c r="H5" s="5">
        <f t="shared" ref="H5:M5" si="2">Gayle___Living/6</f>
        <v>1516.6666666666667</v>
      </c>
      <c r="I5" s="5">
        <f t="shared" si="2"/>
        <v>1516.6666666666667</v>
      </c>
      <c r="J5" s="5">
        <f t="shared" si="2"/>
        <v>1516.6666666666667</v>
      </c>
      <c r="K5" s="5">
        <f t="shared" si="2"/>
        <v>1516.6666666666667</v>
      </c>
      <c r="L5" s="5">
        <f t="shared" si="2"/>
        <v>1516.6666666666667</v>
      </c>
      <c r="M5" s="5">
        <f t="shared" si="2"/>
        <v>1516.6666666666667</v>
      </c>
      <c r="O5" s="5"/>
      <c r="P5" s="5"/>
    </row>
    <row r="6" spans="1:16" x14ac:dyDescent="0.25">
      <c r="A6" s="4" t="s">
        <v>10</v>
      </c>
      <c r="D6" s="5"/>
      <c r="E6" s="5"/>
      <c r="F6" s="5"/>
      <c r="G6" s="5"/>
      <c r="H6" s="5">
        <f t="shared" ref="H6:M6" si="3">Gayle___Phone/6</f>
        <v>83.333333333333329</v>
      </c>
      <c r="I6" s="5">
        <f t="shared" si="3"/>
        <v>83.333333333333329</v>
      </c>
      <c r="J6" s="5">
        <f t="shared" si="3"/>
        <v>83.333333333333329</v>
      </c>
      <c r="K6" s="5">
        <f t="shared" si="3"/>
        <v>83.333333333333329</v>
      </c>
      <c r="L6" s="5">
        <f t="shared" si="3"/>
        <v>83.333333333333329</v>
      </c>
      <c r="M6" s="5">
        <f t="shared" si="3"/>
        <v>83.333333333333329</v>
      </c>
      <c r="O6" s="5"/>
      <c r="P6" s="5"/>
    </row>
    <row r="7" spans="1:16" x14ac:dyDescent="0.25">
      <c r="A7" s="4" t="s">
        <v>8</v>
      </c>
      <c r="D7" s="5"/>
      <c r="E7" s="5"/>
      <c r="F7" s="5"/>
      <c r="G7" s="5">
        <v>1200</v>
      </c>
      <c r="H7" s="5">
        <v>1200</v>
      </c>
      <c r="I7" s="5">
        <v>1200</v>
      </c>
      <c r="J7" s="5">
        <v>1200</v>
      </c>
      <c r="K7" s="5">
        <v>1200</v>
      </c>
      <c r="L7" s="5">
        <v>1200</v>
      </c>
      <c r="M7" s="5">
        <v>1500</v>
      </c>
      <c r="N7" s="5"/>
      <c r="O7" s="5"/>
      <c r="P7" s="5"/>
    </row>
    <row r="8" spans="1:16" x14ac:dyDescent="0.25">
      <c r="A8" s="4" t="s">
        <v>38</v>
      </c>
      <c r="D8" s="5"/>
      <c r="E8" s="5"/>
      <c r="F8" s="5"/>
      <c r="G8" s="5">
        <v>1800</v>
      </c>
      <c r="H8" s="5">
        <v>-300</v>
      </c>
      <c r="I8" s="5"/>
      <c r="J8" s="5"/>
      <c r="K8" s="5"/>
      <c r="L8" s="5"/>
      <c r="M8" s="5">
        <v>-1800</v>
      </c>
      <c r="O8" s="5"/>
      <c r="P8" s="5"/>
    </row>
    <row r="9" spans="1:16" x14ac:dyDescent="0.25">
      <c r="A9" s="4" t="s">
        <v>34</v>
      </c>
      <c r="D9" s="5"/>
      <c r="E9" s="5"/>
      <c r="F9" s="5"/>
      <c r="G9" s="5"/>
      <c r="H9" s="5">
        <f>$B$32/6</f>
        <v>91.666666666666671</v>
      </c>
      <c r="I9" s="5">
        <f t="shared" ref="I9:M9" si="4">$B$32/6</f>
        <v>91.666666666666671</v>
      </c>
      <c r="J9" s="5">
        <f t="shared" si="4"/>
        <v>91.666666666666671</v>
      </c>
      <c r="K9" s="5">
        <f t="shared" si="4"/>
        <v>91.666666666666671</v>
      </c>
      <c r="L9" s="5">
        <f t="shared" si="4"/>
        <v>91.666666666666671</v>
      </c>
      <c r="M9" s="5">
        <f t="shared" si="4"/>
        <v>91.666666666666671</v>
      </c>
      <c r="O9" s="5"/>
      <c r="P9" s="5"/>
    </row>
    <row r="10" spans="1:16" x14ac:dyDescent="0.25">
      <c r="A10" s="4" t="s">
        <v>39</v>
      </c>
      <c r="D10" s="5"/>
      <c r="E10" s="5"/>
      <c r="F10" s="5"/>
      <c r="G10" s="5"/>
      <c r="H10" s="5">
        <v>60</v>
      </c>
      <c r="I10" s="5">
        <v>60</v>
      </c>
      <c r="J10" s="5">
        <v>60</v>
      </c>
      <c r="K10" s="5">
        <v>60</v>
      </c>
      <c r="L10" s="5">
        <v>60</v>
      </c>
      <c r="M10" s="5">
        <v>60</v>
      </c>
      <c r="O10" s="5"/>
      <c r="P10" s="5"/>
    </row>
    <row r="11" spans="1:16" x14ac:dyDescent="0.25">
      <c r="A11" s="4" t="s">
        <v>33</v>
      </c>
      <c r="D11" s="5"/>
      <c r="E11" s="5"/>
      <c r="F11" s="5"/>
      <c r="G11" s="5"/>
      <c r="H11" s="5">
        <f>$B$34/6</f>
        <v>91.666666666666671</v>
      </c>
      <c r="I11" s="5">
        <f t="shared" ref="I11:M11" si="5">$B$34/6</f>
        <v>91.666666666666671</v>
      </c>
      <c r="J11" s="5">
        <f t="shared" si="5"/>
        <v>91.666666666666671</v>
      </c>
      <c r="K11" s="5">
        <f t="shared" si="5"/>
        <v>91.666666666666671</v>
      </c>
      <c r="L11" s="5">
        <f t="shared" si="5"/>
        <v>91.666666666666671</v>
      </c>
      <c r="M11" s="5">
        <f t="shared" si="5"/>
        <v>91.666666666666671</v>
      </c>
      <c r="O11" s="5"/>
      <c r="P11" s="5"/>
    </row>
    <row r="12" spans="1:16" x14ac:dyDescent="0.25">
      <c r="A12" s="4" t="s">
        <v>7</v>
      </c>
      <c r="D12" s="5"/>
      <c r="E12" s="5"/>
      <c r="F12" s="5"/>
      <c r="G12" s="5"/>
      <c r="H12" s="5">
        <f>Puppy___Accessories</f>
        <v>300</v>
      </c>
      <c r="I12" s="5"/>
      <c r="J12" s="5"/>
      <c r="K12" s="5"/>
      <c r="L12" s="5"/>
      <c r="M12" s="5"/>
      <c r="O12" s="5"/>
      <c r="P12" s="5"/>
    </row>
    <row r="13" spans="1:16" x14ac:dyDescent="0.25">
      <c r="A13" s="4" t="s">
        <v>3</v>
      </c>
      <c r="E13" s="5"/>
      <c r="G13" s="5">
        <v>1000</v>
      </c>
      <c r="H13" s="5">
        <v>2300</v>
      </c>
      <c r="I13" s="5"/>
      <c r="J13" s="5"/>
      <c r="K13" s="5"/>
      <c r="L13" s="5"/>
      <c r="M13" s="5"/>
      <c r="O13" s="5"/>
      <c r="P13" s="5"/>
    </row>
    <row r="14" spans="1:16" x14ac:dyDescent="0.25">
      <c r="A14" s="4" t="s">
        <v>5</v>
      </c>
      <c r="D14" s="5"/>
      <c r="E14" s="5"/>
      <c r="F14" s="5"/>
      <c r="G14" s="5"/>
      <c r="H14" s="5">
        <f t="shared" ref="H14:M14" si="6">Puppy___Food/6</f>
        <v>303.33333333333331</v>
      </c>
      <c r="I14" s="5">
        <f t="shared" si="6"/>
        <v>303.33333333333331</v>
      </c>
      <c r="J14" s="5">
        <f t="shared" si="6"/>
        <v>303.33333333333331</v>
      </c>
      <c r="K14" s="5">
        <f t="shared" si="6"/>
        <v>303.33333333333331</v>
      </c>
      <c r="L14" s="5">
        <f t="shared" si="6"/>
        <v>303.33333333333331</v>
      </c>
      <c r="M14" s="5">
        <f t="shared" si="6"/>
        <v>303.33333333333331</v>
      </c>
      <c r="O14" s="5"/>
      <c r="P14" s="5"/>
    </row>
    <row r="15" spans="1:16" x14ac:dyDescent="0.25">
      <c r="A15" s="4" t="s">
        <v>6</v>
      </c>
      <c r="D15" s="5"/>
      <c r="E15" s="5"/>
      <c r="F15" s="5"/>
      <c r="G15" s="5"/>
      <c r="H15" s="5"/>
      <c r="I15" s="5"/>
      <c r="J15" s="5"/>
      <c r="K15" s="5"/>
      <c r="L15" s="5"/>
      <c r="M15" s="5">
        <f>Puppy___Shipping</f>
        <v>4000</v>
      </c>
      <c r="O15" s="5"/>
      <c r="P15" s="5"/>
    </row>
    <row r="16" spans="1:16" x14ac:dyDescent="0.25">
      <c r="A16" s="4" t="s">
        <v>4</v>
      </c>
      <c r="D16" s="5"/>
      <c r="E16" s="5"/>
      <c r="F16" s="5"/>
      <c r="G16" s="5"/>
      <c r="H16" s="5">
        <f t="shared" ref="H16:M16" si="7">Puppy___Vet/6</f>
        <v>166.66666666666666</v>
      </c>
      <c r="I16" s="5">
        <f t="shared" si="7"/>
        <v>166.66666666666666</v>
      </c>
      <c r="J16" s="5">
        <f t="shared" si="7"/>
        <v>166.66666666666666</v>
      </c>
      <c r="K16" s="5">
        <f t="shared" si="7"/>
        <v>166.66666666666666</v>
      </c>
      <c r="L16" s="5">
        <f t="shared" si="7"/>
        <v>166.66666666666666</v>
      </c>
      <c r="M16" s="5">
        <f t="shared" si="7"/>
        <v>166.66666666666666</v>
      </c>
      <c r="O16" s="5"/>
      <c r="P16" s="5"/>
    </row>
    <row r="17" spans="1:16" ht="15.75" thickBot="1" x14ac:dyDescent="0.3">
      <c r="A17" s="3" t="s">
        <v>16</v>
      </c>
      <c r="B17" s="9"/>
      <c r="C17" s="9"/>
      <c r="D17" s="6">
        <f t="shared" ref="D17:P17" si="8">D2+D3-SUM(D4:D16)</f>
        <v>7782</v>
      </c>
      <c r="E17" s="6">
        <f t="shared" si="8"/>
        <v>7782</v>
      </c>
      <c r="F17" s="6">
        <f t="shared" si="8"/>
        <v>7782</v>
      </c>
      <c r="G17" s="6">
        <f t="shared" si="8"/>
        <v>6282</v>
      </c>
      <c r="H17" s="6">
        <f t="shared" si="8"/>
        <v>391.66666666666697</v>
      </c>
      <c r="I17" s="6">
        <f t="shared" si="8"/>
        <v>801.33333333333394</v>
      </c>
      <c r="J17" s="6">
        <f t="shared" si="8"/>
        <v>1211.0000000000009</v>
      </c>
      <c r="K17" s="6">
        <f t="shared" si="8"/>
        <v>1620.6666666666679</v>
      </c>
      <c r="L17" s="6">
        <f t="shared" si="8"/>
        <v>2030.3333333333348</v>
      </c>
      <c r="M17" s="6">
        <f t="shared" si="8"/>
        <v>940.00000000000091</v>
      </c>
      <c r="N17" s="6">
        <f t="shared" si="8"/>
        <v>940.00000000000091</v>
      </c>
      <c r="O17" s="6">
        <f t="shared" si="8"/>
        <v>940.00000000000091</v>
      </c>
      <c r="P17" s="6">
        <f t="shared" si="8"/>
        <v>940.00000000000091</v>
      </c>
    </row>
    <row r="18" spans="1:16" ht="15.75" thickTop="1" x14ac:dyDescent="0.25"/>
    <row r="19" spans="1:16" x14ac:dyDescent="0.25">
      <c r="A19" s="20" t="s">
        <v>18</v>
      </c>
      <c r="B19" s="10"/>
      <c r="C19" s="10"/>
      <c r="D19" s="19"/>
      <c r="E19" s="10"/>
      <c r="F19" s="11">
        <f t="shared" ref="F19" si="9">F3/ExchangeRate</f>
        <v>0</v>
      </c>
      <c r="G19" s="11">
        <v>4292.58</v>
      </c>
      <c r="H19" s="11">
        <f t="shared" ref="H19:P19" si="10">H3/ExchangeRate</f>
        <v>0</v>
      </c>
      <c r="I19" s="11">
        <f t="shared" si="10"/>
        <v>7126.3139141279171</v>
      </c>
      <c r="J19" s="11">
        <f t="shared" si="10"/>
        <v>7126.3139141279171</v>
      </c>
      <c r="K19" s="11">
        <f t="shared" si="10"/>
        <v>7126.3139141279171</v>
      </c>
      <c r="L19" s="11">
        <f t="shared" si="10"/>
        <v>7126.3139141279171</v>
      </c>
      <c r="M19" s="11">
        <f t="shared" si="10"/>
        <v>8907.8923926598964</v>
      </c>
      <c r="N19" s="11">
        <f t="shared" si="10"/>
        <v>0</v>
      </c>
      <c r="O19" s="11">
        <f t="shared" si="10"/>
        <v>0</v>
      </c>
      <c r="P19" s="11">
        <f t="shared" si="10"/>
        <v>0</v>
      </c>
    </row>
    <row r="21" spans="1:16" x14ac:dyDescent="0.25">
      <c r="A21" s="12" t="s">
        <v>2</v>
      </c>
      <c r="B21" s="14" t="s">
        <v>23</v>
      </c>
      <c r="C21" s="14" t="s">
        <v>24</v>
      </c>
      <c r="D21" s="26"/>
      <c r="E21" s="26"/>
      <c r="F21" s="26"/>
    </row>
    <row r="22" spans="1:16" x14ac:dyDescent="0.25">
      <c r="A22" s="25" t="s">
        <v>29</v>
      </c>
      <c r="B22" s="13">
        <f>C22*ExchangeRate</f>
        <v>3892.4807880000003</v>
      </c>
      <c r="C22" s="13">
        <v>6934.76</v>
      </c>
      <c r="D22" t="s">
        <v>42</v>
      </c>
      <c r="G22" s="30">
        <f>C22-6506.42</f>
        <v>428.34000000000015</v>
      </c>
    </row>
    <row r="23" spans="1:16" x14ac:dyDescent="0.25">
      <c r="A23" s="4" t="s">
        <v>12</v>
      </c>
      <c r="B23" s="13">
        <f>((1000/MilesPerGallon)*LitresPerGallon)*CostPerLitre*6</f>
        <v>462</v>
      </c>
      <c r="C23" s="13">
        <f>Car___Running_Costs/ExchangeRate</f>
        <v>823.08925708177446</v>
      </c>
    </row>
    <row r="24" spans="1:16" x14ac:dyDescent="0.25">
      <c r="A24" t="s">
        <v>9</v>
      </c>
      <c r="B24" s="13">
        <f>C24*ExchangeRate</f>
        <v>3995.1986880000004</v>
      </c>
      <c r="C24" s="13">
        <f>6934.76+183</f>
        <v>7117.76</v>
      </c>
      <c r="D24" t="s">
        <v>36</v>
      </c>
    </row>
    <row r="25" spans="1:16" x14ac:dyDescent="0.25">
      <c r="A25" s="25" t="s">
        <v>30</v>
      </c>
      <c r="B25" s="13"/>
      <c r="C25" s="13"/>
      <c r="E25" s="25"/>
      <c r="F25" s="25"/>
    </row>
    <row r="26" spans="1:16" x14ac:dyDescent="0.25">
      <c r="A26" s="25" t="s">
        <v>27</v>
      </c>
      <c r="B26" s="13"/>
      <c r="C26" s="13"/>
      <c r="E26" s="25"/>
      <c r="F26" s="25"/>
    </row>
    <row r="27" spans="1:16" x14ac:dyDescent="0.25">
      <c r="A27" s="25" t="s">
        <v>28</v>
      </c>
      <c r="B27" s="13"/>
      <c r="C27" s="13"/>
      <c r="E27" s="25"/>
      <c r="F27" s="25"/>
    </row>
    <row r="28" spans="1:16" x14ac:dyDescent="0.25">
      <c r="A28" s="4" t="s">
        <v>11</v>
      </c>
      <c r="B28" s="13">
        <f>26*LivingPerWeek</f>
        <v>9100</v>
      </c>
      <c r="C28" s="13">
        <f>Gayle___Living/ExchangeRate</f>
        <v>16212.364154641011</v>
      </c>
    </row>
    <row r="29" spans="1:16" x14ac:dyDescent="0.25">
      <c r="A29" s="4" t="s">
        <v>10</v>
      </c>
      <c r="B29" s="13">
        <v>500</v>
      </c>
      <c r="C29" s="13">
        <f>Gayle___Phone/ExchangeRate</f>
        <v>890.78923926598964</v>
      </c>
    </row>
    <row r="30" spans="1:16" x14ac:dyDescent="0.25">
      <c r="A30" s="4" t="s">
        <v>8</v>
      </c>
      <c r="B30" s="13">
        <f>5.5*RentPerMonth</f>
        <v>6600</v>
      </c>
      <c r="C30" s="13">
        <f>Gayle___Rent/ExchangeRate</f>
        <v>11758.417958311064</v>
      </c>
    </row>
    <row r="31" spans="1:16" x14ac:dyDescent="0.25">
      <c r="A31" s="4" t="s">
        <v>37</v>
      </c>
      <c r="B31" s="13"/>
      <c r="C31" s="13">
        <v>368</v>
      </c>
    </row>
    <row r="32" spans="1:16" x14ac:dyDescent="0.25">
      <c r="A32" s="4" t="s">
        <v>32</v>
      </c>
      <c r="B32" s="13">
        <f>5.5*100</f>
        <v>550</v>
      </c>
      <c r="C32" s="13">
        <f>B32/ExchangeRate</f>
        <v>979.86816319258855</v>
      </c>
    </row>
    <row r="33" spans="1:6" x14ac:dyDescent="0.25">
      <c r="A33" s="4" t="s">
        <v>39</v>
      </c>
      <c r="B33" s="13">
        <f>6*60</f>
        <v>360</v>
      </c>
      <c r="C33" s="13">
        <f>B33/ExchangeRate</f>
        <v>641.36825227151257</v>
      </c>
    </row>
    <row r="34" spans="1:6" x14ac:dyDescent="0.25">
      <c r="A34" s="4" t="s">
        <v>33</v>
      </c>
      <c r="B34" s="13">
        <f>5.5*100</f>
        <v>550</v>
      </c>
      <c r="C34" s="13">
        <f>B34/ExchangeRate</f>
        <v>979.86816319258855</v>
      </c>
    </row>
    <row r="35" spans="1:6" x14ac:dyDescent="0.25">
      <c r="A35" s="4" t="s">
        <v>7</v>
      </c>
      <c r="B35" s="13">
        <v>300</v>
      </c>
      <c r="C35" s="13">
        <f>Puppy___Accessories/ExchangeRate</f>
        <v>534.47354355959374</v>
      </c>
    </row>
    <row r="36" spans="1:6" x14ac:dyDescent="0.25">
      <c r="A36" s="4" t="s">
        <v>3</v>
      </c>
      <c r="B36" s="13">
        <v>2000</v>
      </c>
      <c r="C36" s="13">
        <f>Puppy___Buy/ExchangeRate</f>
        <v>3563.1569570639585</v>
      </c>
    </row>
    <row r="37" spans="1:6" x14ac:dyDescent="0.25">
      <c r="A37" s="4" t="s">
        <v>5</v>
      </c>
      <c r="B37" s="13">
        <f>26*PuppyFoodWeek</f>
        <v>1820</v>
      </c>
      <c r="C37" s="13">
        <f>Puppy___Food/ExchangeRate</f>
        <v>3242.4728309282023</v>
      </c>
    </row>
    <row r="38" spans="1:6" x14ac:dyDescent="0.25">
      <c r="A38" s="4" t="s">
        <v>6</v>
      </c>
      <c r="B38" s="13">
        <v>4000</v>
      </c>
      <c r="C38" s="13">
        <f>Puppy___Shipping/ExchangeRate</f>
        <v>7126.3139141279171</v>
      </c>
    </row>
    <row r="39" spans="1:6" x14ac:dyDescent="0.25">
      <c r="A39" s="4" t="s">
        <v>40</v>
      </c>
      <c r="B39" s="13"/>
      <c r="C39" s="13">
        <v>2988.42</v>
      </c>
      <c r="D39" t="s">
        <v>41</v>
      </c>
    </row>
    <row r="40" spans="1:6" x14ac:dyDescent="0.25">
      <c r="A40" s="4" t="s">
        <v>4</v>
      </c>
      <c r="B40" s="13">
        <v>1000</v>
      </c>
      <c r="C40" s="13">
        <f>Puppy___Vet/ExchangeRate</f>
        <v>1781.5784785319793</v>
      </c>
    </row>
    <row r="41" spans="1:6" ht="15.75" thickBot="1" x14ac:dyDescent="0.3">
      <c r="A41" s="3" t="s">
        <v>14</v>
      </c>
      <c r="B41" s="15">
        <f>SUM(B22:B40)</f>
        <v>35129.679476000005</v>
      </c>
      <c r="C41" s="15">
        <f>SUM(C22:C40)</f>
        <v>65942.700912168177</v>
      </c>
    </row>
    <row r="42" spans="1:6" ht="15.75" thickTop="1" x14ac:dyDescent="0.25">
      <c r="A42" s="7"/>
      <c r="B42" s="8"/>
    </row>
    <row r="43" spans="1:6" x14ac:dyDescent="0.25">
      <c r="A43" s="17" t="s">
        <v>25</v>
      </c>
      <c r="B43" s="16"/>
      <c r="C43" s="22"/>
      <c r="D43" s="23"/>
      <c r="E43" s="23"/>
      <c r="F43" s="23"/>
    </row>
    <row r="44" spans="1:6" x14ac:dyDescent="0.25">
      <c r="A44" s="25" t="s">
        <v>13</v>
      </c>
      <c r="B44" s="18">
        <v>0.56130000000000002</v>
      </c>
      <c r="C44" s="28">
        <v>42691</v>
      </c>
      <c r="D44" s="29" t="s">
        <v>35</v>
      </c>
    </row>
    <row r="45" spans="1:6" x14ac:dyDescent="0.25">
      <c r="A45" t="s">
        <v>20</v>
      </c>
      <c r="B45" s="13">
        <v>4.55</v>
      </c>
    </row>
    <row r="46" spans="1:6" x14ac:dyDescent="0.25">
      <c r="A46" t="s">
        <v>19</v>
      </c>
      <c r="B46" s="5">
        <v>65</v>
      </c>
      <c r="C46" s="27"/>
    </row>
    <row r="47" spans="1:6" x14ac:dyDescent="0.25">
      <c r="A47" s="25" t="s">
        <v>15</v>
      </c>
      <c r="B47" s="13">
        <v>1.1000000000000001</v>
      </c>
    </row>
    <row r="48" spans="1:6" x14ac:dyDescent="0.25">
      <c r="B48" s="13"/>
    </row>
    <row r="49" spans="1:3" x14ac:dyDescent="0.25">
      <c r="A49" s="12" t="s">
        <v>26</v>
      </c>
      <c r="B49" s="24" t="s">
        <v>23</v>
      </c>
      <c r="C49" s="24" t="s">
        <v>24</v>
      </c>
    </row>
    <row r="50" spans="1:3" x14ac:dyDescent="0.25">
      <c r="A50" t="s">
        <v>31</v>
      </c>
      <c r="B50" s="13">
        <v>1200</v>
      </c>
      <c r="C50" s="21">
        <f>RentPerMonth/ExchangeRate</f>
        <v>2137.8941742383749</v>
      </c>
    </row>
    <row r="51" spans="1:3" x14ac:dyDescent="0.25">
      <c r="A51" t="s">
        <v>21</v>
      </c>
      <c r="B51" s="13">
        <v>70</v>
      </c>
      <c r="C51" s="21">
        <f>PuppyFoodWeek/ExchangeRate</f>
        <v>124.71049349723855</v>
      </c>
    </row>
    <row r="52" spans="1:3" x14ac:dyDescent="0.25">
      <c r="A52" t="s">
        <v>22</v>
      </c>
      <c r="B52" s="13">
        <v>350</v>
      </c>
      <c r="C52" s="21">
        <f>LivingPerWeek/ExchangeRate</f>
        <v>623.55246748619277</v>
      </c>
    </row>
  </sheetData>
  <sortState ref="A8:A24">
    <sortCondition ref="A8"/>
  </sortState>
  <hyperlinks>
    <hyperlink ref="A47" r:id="rId1" tooltip="AA UK"/>
    <hyperlink ref="A22" r:id="rId2" tooltip="Apex Rentals UK"/>
    <hyperlink ref="A25" r:id="rId3" tooltip="Travel Cafe"/>
    <hyperlink ref="A26" r:id="rId4" tooltip="Flight Centre"/>
    <hyperlink ref="A27" r:id="rId5" tooltip="House of Travel"/>
    <hyperlink ref="A44" r:id="rId6"/>
  </hyperlinks>
  <pageMargins left="0.7" right="0.7" top="0.75" bottom="0.75" header="0.3" footer="0.3"/>
  <pageSetup paperSize="9" orientation="portrait" horizontalDpi="4294967293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27</vt:i4>
      </vt:variant>
    </vt:vector>
  </HeadingPairs>
  <TitlesOfParts>
    <vt:vector size="28" baseType="lpstr">
      <vt:lpstr>Budget</vt:lpstr>
      <vt:lpstr>Car___Running_Costs</vt:lpstr>
      <vt:lpstr>Car_Rental</vt:lpstr>
      <vt:lpstr>CostPerLitre</vt:lpstr>
      <vt:lpstr>ExchangeRate</vt:lpstr>
      <vt:lpstr>Gayle___Airfare</vt:lpstr>
      <vt:lpstr>Gayle___Living</vt:lpstr>
      <vt:lpstr>Gayle___Phone</vt:lpstr>
      <vt:lpstr>Gayle___Rent</vt:lpstr>
      <vt:lpstr>LitresPerGallon</vt:lpstr>
      <vt:lpstr>LivingPerWeek</vt:lpstr>
      <vt:lpstr>MilesPerGallon</vt:lpstr>
      <vt:lpstr>Budget!NZQuarantine</vt:lpstr>
      <vt:lpstr>Puppy___Accessories</vt:lpstr>
      <vt:lpstr>Puppy___Buy</vt:lpstr>
      <vt:lpstr>Puppy___Food</vt:lpstr>
      <vt:lpstr>Puppy___Shipping</vt:lpstr>
      <vt:lpstr>Puppy___Vet</vt:lpstr>
      <vt:lpstr>PuppyFoodWeek</vt:lpstr>
      <vt:lpstr>RentPerMonth</vt:lpstr>
      <vt:lpstr>UKApr17</vt:lpstr>
      <vt:lpstr>UKDEC16</vt:lpstr>
      <vt:lpstr>UKFeb17</vt:lpstr>
      <vt:lpstr>UKJan17</vt:lpstr>
      <vt:lpstr>UKMar17</vt:lpstr>
      <vt:lpstr>UKMay17</vt:lpstr>
      <vt:lpstr>Budget!UKNov16</vt:lpstr>
      <vt:lpstr>UKOct16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</dc:creator>
  <cp:lastModifiedBy>Lionel</cp:lastModifiedBy>
  <dcterms:created xsi:type="dcterms:W3CDTF">2015-04-19T03:40:40Z</dcterms:created>
  <dcterms:modified xsi:type="dcterms:W3CDTF">2016-11-16T17:45:56Z</dcterms:modified>
</cp:coreProperties>
</file>